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hief\Budget\Annual Budget Info\FY27 Budget\Federal Funding Reductions\"/>
    </mc:Choice>
  </mc:AlternateContent>
  <xr:revisionPtr revIDLastSave="0" documentId="13_ncr:1_{9C02E669-A81B-4FA9-9DF2-4DEC854BC700}" xr6:coauthVersionLast="47" xr6:coauthVersionMax="47" xr10:uidLastSave="{00000000-0000-0000-0000-000000000000}"/>
  <bookViews>
    <workbookView xWindow="39180" yWindow="780" windowWidth="28800" windowHeight="15345" xr2:uid="{8AE5DD2C-07B3-40C2-8338-121159349E15}"/>
  </bookViews>
  <sheets>
    <sheet name="Sheet 1" sheetId="1" r:id="rId1"/>
  </sheets>
  <definedNames>
    <definedName name="_xlnm.Print_Area" localSheetId="0">'Sheet 1'!$A$1:$E$127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7" i="1" l="1"/>
  <c r="E125" i="1"/>
  <c r="E102" i="1"/>
  <c r="E22" i="1"/>
  <c r="E13" i="1"/>
  <c r="E10" i="1"/>
  <c r="E17" i="1"/>
  <c r="E48" i="1"/>
  <c r="E15" i="1"/>
  <c r="E8" i="1"/>
  <c r="E9" i="1"/>
  <c r="E24" i="1"/>
  <c r="E42" i="1"/>
  <c r="E26" i="1"/>
  <c r="E19" i="1"/>
  <c r="E18" i="1"/>
  <c r="E20" i="1"/>
  <c r="E50" i="1"/>
  <c r="E21" i="1"/>
  <c r="E11" i="1"/>
  <c r="E52" i="1" l="1"/>
</calcChain>
</file>

<file path=xl/sharedStrings.xml><?xml version="1.0" encoding="utf-8"?>
<sst xmlns="http://schemas.openxmlformats.org/spreadsheetml/2006/main" count="459" uniqueCount="209">
  <si>
    <t>Authorization</t>
  </si>
  <si>
    <t>Vendor</t>
  </si>
  <si>
    <t>Health Disparities</t>
  </si>
  <si>
    <t>Immunization and Vaccines for Children</t>
  </si>
  <si>
    <t>Epidemiology and Laboratory Capacity for Infectious Diseases</t>
  </si>
  <si>
    <t>Supplemental Block Grant for Community Mental Health Services</t>
  </si>
  <si>
    <t>Substance Abuse Prevention and Treatment Block Grant</t>
  </si>
  <si>
    <t>Elementary and Secondary School Emergency Relief</t>
  </si>
  <si>
    <t>Department of Health</t>
  </si>
  <si>
    <t>Department of Social Services</t>
  </si>
  <si>
    <t>Department of Education</t>
  </si>
  <si>
    <t>Contract/Grant Number</t>
  </si>
  <si>
    <t>American Rescue Plan Act</t>
  </si>
  <si>
    <t>2022A-418</t>
  </si>
  <si>
    <t>2022A-496</t>
  </si>
  <si>
    <t>2022C-547</t>
  </si>
  <si>
    <t>SD Board of Regents</t>
  </si>
  <si>
    <t xml:space="preserve">Appalachian Consulting </t>
  </si>
  <si>
    <t xml:space="preserve">Capital Area Counseling </t>
  </si>
  <si>
    <t xml:space="preserve">Rosenzweig </t>
  </si>
  <si>
    <t>Lawrence &amp; Schiller</t>
  </si>
  <si>
    <t xml:space="preserve">Lewis &amp; Clark </t>
  </si>
  <si>
    <t xml:space="preserve">PESI </t>
  </si>
  <si>
    <t xml:space="preserve">Starfish </t>
  </si>
  <si>
    <t>25-0800-057</t>
  </si>
  <si>
    <t>25-0851-683</t>
  </si>
  <si>
    <t>25-0800-055</t>
  </si>
  <si>
    <t>25-0851-685</t>
  </si>
  <si>
    <t>25-0800-078</t>
  </si>
  <si>
    <t>25-0851-684</t>
  </si>
  <si>
    <t>25-0800-075</t>
  </si>
  <si>
    <t>25-0851-803</t>
  </si>
  <si>
    <t xml:space="preserve">Southeast Behavioral Health </t>
  </si>
  <si>
    <t>University of South Dakota</t>
  </si>
  <si>
    <t>Sanford Health</t>
  </si>
  <si>
    <t>25SC090205</t>
  </si>
  <si>
    <t>25SC090211</t>
  </si>
  <si>
    <t>25SC090230</t>
  </si>
  <si>
    <t>25SC090318</t>
  </si>
  <si>
    <t>25SC090319</t>
  </si>
  <si>
    <t>25SC090321</t>
  </si>
  <si>
    <t>25SC090474</t>
  </si>
  <si>
    <t>25SC090476</t>
  </si>
  <si>
    <t>25SC090477</t>
  </si>
  <si>
    <t>25SC090488</t>
  </si>
  <si>
    <t>25SC090489</t>
  </si>
  <si>
    <t>25SC090491</t>
  </si>
  <si>
    <t>25SC090493</t>
  </si>
  <si>
    <t>25SC090504</t>
  </si>
  <si>
    <t>25SC090507</t>
  </si>
  <si>
    <t>25SC090563</t>
  </si>
  <si>
    <t>25SC090565</t>
  </si>
  <si>
    <t>25SC090587</t>
  </si>
  <si>
    <t>25SC090588</t>
  </si>
  <si>
    <t>25SC090697</t>
  </si>
  <si>
    <t>25SC090725</t>
  </si>
  <si>
    <t>Armour School District</t>
  </si>
  <si>
    <t>25SC090728</t>
  </si>
  <si>
    <t>25SC090731</t>
  </si>
  <si>
    <t>25SC090751</t>
  </si>
  <si>
    <t>25SC090757</t>
  </si>
  <si>
    <t>25SC090769</t>
  </si>
  <si>
    <t>25SC090774</t>
  </si>
  <si>
    <t>25SC090813</t>
  </si>
  <si>
    <t>25SC090839</t>
  </si>
  <si>
    <t>25SC090888</t>
  </si>
  <si>
    <t>25SC090976</t>
  </si>
  <si>
    <t>25SC090532</t>
  </si>
  <si>
    <t>Sisseton School District</t>
  </si>
  <si>
    <t>Instructure</t>
  </si>
  <si>
    <t>2023C-335</t>
  </si>
  <si>
    <t>Black Hills Special Services Cooperative</t>
  </si>
  <si>
    <t>2023C-403</t>
  </si>
  <si>
    <t>TAESE</t>
  </si>
  <si>
    <t>2023C-448</t>
  </si>
  <si>
    <t>Northern State University</t>
  </si>
  <si>
    <t>2024A-530</t>
  </si>
  <si>
    <t>2024C-084</t>
  </si>
  <si>
    <t>Katie Anderson</t>
  </si>
  <si>
    <t>2024C-136</t>
  </si>
  <si>
    <t>2024C-267</t>
  </si>
  <si>
    <t>2025A-257</t>
  </si>
  <si>
    <t>2025C-174</t>
  </si>
  <si>
    <t>Lake Area Technical College</t>
  </si>
  <si>
    <t>2025C-070</t>
  </si>
  <si>
    <t>Dakota Counseling</t>
  </si>
  <si>
    <t>Community Counseling</t>
  </si>
  <si>
    <t>Three Rivers Mental Health</t>
  </si>
  <si>
    <t>25-0851-332</t>
  </si>
  <si>
    <t>25-0851-337</t>
  </si>
  <si>
    <t>25-0851-338</t>
  </si>
  <si>
    <t>25-0851-341</t>
  </si>
  <si>
    <t>Consolidated Appropriations Act</t>
  </si>
  <si>
    <t>25SC090155</t>
  </si>
  <si>
    <t>25-085E-354</t>
  </si>
  <si>
    <t>Avera McKennan</t>
  </si>
  <si>
    <t>N/A</t>
  </si>
  <si>
    <t>0852-000-320-25</t>
  </si>
  <si>
    <t>University of Cincinnati</t>
  </si>
  <si>
    <t>25-0800-090</t>
  </si>
  <si>
    <t>25-0800-121</t>
  </si>
  <si>
    <t>Capital Area Counseling</t>
  </si>
  <si>
    <t>25-085C-606</t>
  </si>
  <si>
    <t>25-085C-607</t>
  </si>
  <si>
    <t>25-085C-603</t>
  </si>
  <si>
    <t>25-085C-604</t>
  </si>
  <si>
    <t>Hope House</t>
  </si>
  <si>
    <t>25-085C-345</t>
  </si>
  <si>
    <t>25-085C-346</t>
  </si>
  <si>
    <t>Stephen Tamang</t>
  </si>
  <si>
    <t>25-085C-335</t>
  </si>
  <si>
    <t>25V4442755</t>
  </si>
  <si>
    <t>Avel e-Care</t>
  </si>
  <si>
    <t>24-085C-347</t>
  </si>
  <si>
    <t>25SC090636</t>
  </si>
  <si>
    <t>25SC090078</t>
  </si>
  <si>
    <t>25SC090550</t>
  </si>
  <si>
    <t>25SC090183</t>
  </si>
  <si>
    <t>25SC090735</t>
  </si>
  <si>
    <t>25SC090007</t>
  </si>
  <si>
    <t>24-0800-110-2</t>
  </si>
  <si>
    <t>State Administrative Funds</t>
  </si>
  <si>
    <t>Volunteers of America</t>
  </si>
  <si>
    <t>Action for Betterment</t>
  </si>
  <si>
    <t>Carroll Institute</t>
  </si>
  <si>
    <t>Dakota Drug</t>
  </si>
  <si>
    <t>Lakota Youth</t>
  </si>
  <si>
    <t>Lifeways</t>
  </si>
  <si>
    <t>Redfield Public School</t>
  </si>
  <si>
    <t>25-085E-320</t>
  </si>
  <si>
    <t>25-085E-315</t>
  </si>
  <si>
    <t>25-085E-324</t>
  </si>
  <si>
    <t>25-085E-323</t>
  </si>
  <si>
    <t>25-085E-303</t>
  </si>
  <si>
    <t>25-085E-304</t>
  </si>
  <si>
    <t>25-085E-306</t>
  </si>
  <si>
    <t>25-085E-310</t>
  </si>
  <si>
    <t>25-085E-319</t>
  </si>
  <si>
    <t>Human Service Agency</t>
  </si>
  <si>
    <t>25-085E-313</t>
  </si>
  <si>
    <t>25-085E-312</t>
  </si>
  <si>
    <t>25-085E-802</t>
  </si>
  <si>
    <t>25-085E-314</t>
  </si>
  <si>
    <t>Whatever It Takes Coalition</t>
  </si>
  <si>
    <t>25-085E-322</t>
  </si>
  <si>
    <t>25-085E-309</t>
  </si>
  <si>
    <t>Youth &amp; Family Services - Oyate Coalition</t>
  </si>
  <si>
    <t>Youth &amp; Family - Western Prevention Resource Center</t>
  </si>
  <si>
    <t>25-085E-325</t>
  </si>
  <si>
    <t>Alliance for Substance Abuse Prevention</t>
  </si>
  <si>
    <t>25-085E-302</t>
  </si>
  <si>
    <t>Human Service Agency - WHY</t>
  </si>
  <si>
    <t>Brookings Area United Way</t>
  </si>
  <si>
    <t>Southeast Technical Institute</t>
  </si>
  <si>
    <t>Recovery Intervention Support</t>
  </si>
  <si>
    <t>Mobridge Regional Hospital</t>
  </si>
  <si>
    <t>Oaye Luta Okolakiciye</t>
  </si>
  <si>
    <t>Black Hills Special Services</t>
  </si>
  <si>
    <t>Meade County Senior Citizens</t>
  </si>
  <si>
    <t>Face It Together Inc</t>
  </si>
  <si>
    <t>Seeds Of Eden</t>
  </si>
  <si>
    <t>Aunt Bertha</t>
  </si>
  <si>
    <t>Helpline Center Inc</t>
  </si>
  <si>
    <t>The Legacy Foundation</t>
  </si>
  <si>
    <t>Feeding South Dakota</t>
  </si>
  <si>
    <t>Becklar Workforce Safety</t>
  </si>
  <si>
    <t>Doxy.Me</t>
  </si>
  <si>
    <t>Quisitive</t>
  </si>
  <si>
    <t>Brooks Healthcare Consulting</t>
  </si>
  <si>
    <t>University of Washington</t>
  </si>
  <si>
    <t>Health Connect of South Dakota</t>
  </si>
  <si>
    <t>Sioux Falls Housing &amp; Redevelopment</t>
  </si>
  <si>
    <t>Children's Home Society</t>
  </si>
  <si>
    <t>National Foundation for CDC&amp;P</t>
  </si>
  <si>
    <t>Community Action for Veterans</t>
  </si>
  <si>
    <t>Black Hills Pediatric Dentistry</t>
  </si>
  <si>
    <t>Paycheck Protection Program and Healthcare Enhancement Act</t>
  </si>
  <si>
    <t>MSA 24-0131-005</t>
  </si>
  <si>
    <t>No executed agreement</t>
  </si>
  <si>
    <t>25-085E-321</t>
  </si>
  <si>
    <t>Michael Glynn Memorial Coalition</t>
  </si>
  <si>
    <t>Federal Grant Name</t>
  </si>
  <si>
    <t>Big Brothers Big Sisters of the Black Hills</t>
  </si>
  <si>
    <t>Rural Office of Community Services</t>
  </si>
  <si>
    <t>Spearfish Senior Center</t>
  </si>
  <si>
    <t>Spink County Coalition</t>
  </si>
  <si>
    <t>Action for the Betterment of the Community</t>
  </si>
  <si>
    <t>Sage Project Consultants</t>
  </si>
  <si>
    <t>Aliive - Roberts County</t>
  </si>
  <si>
    <t>East Dakota Educational Cooperative</t>
  </si>
  <si>
    <t>Aspire Learning</t>
  </si>
  <si>
    <t>Public Consulting Group</t>
  </si>
  <si>
    <t>Youth &amp; Family Services</t>
  </si>
  <si>
    <t>Sequel</t>
  </si>
  <si>
    <t>Helpline Center</t>
  </si>
  <si>
    <t>Shipcom Wireless</t>
  </si>
  <si>
    <t>Rose International</t>
  </si>
  <si>
    <t>Theiagen Consulting</t>
  </si>
  <si>
    <t>Keegan Mason &amp; Associates</t>
  </si>
  <si>
    <t>Iroquois School District</t>
  </si>
  <si>
    <t>South Dakota Urban Indian Health</t>
  </si>
  <si>
    <t>Ginny's Safe House</t>
  </si>
  <si>
    <t>Federal Spending Cuts</t>
  </si>
  <si>
    <t>2025C-155</t>
  </si>
  <si>
    <t>Total - Social Services</t>
  </si>
  <si>
    <t>Total - Health</t>
  </si>
  <si>
    <t>Total - Education</t>
  </si>
  <si>
    <t>Total - All Departments</t>
  </si>
  <si>
    <t>Impacted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</si>
</sst>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2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Fill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44" fontId="0" fillId="0" borderId="0" xfId="1" applyFont="1" applyAlignment="1"/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6" fillId="0" borderId="0" xfId="0" applyFont="1" applyFill="1" applyAlignme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/>
    <xf numFmtId="8" fontId="0" fillId="0" borderId="0" xfId="0" applyNumberFormat="1" applyFont="1" applyAlignment="1"/>
    <xf numFmtId="44" fontId="0" fillId="0" borderId="1" xfId="1" applyFont="1" applyBorder="1" applyAlignment="1"/>
    <xf numFmtId="0" fontId="2" fillId="0" borderId="1" xfId="0" applyFont="1" applyBorder="1" applyAlignment="1">
      <alignment horizontal="center"/>
    </xf>
    <xf numFmtId="44" fontId="1" fillId="0" borderId="1" xfId="0" applyNumberFormat="1" applyFont="1" applyBorder="1" applyAlignment="1"/>
    <xf numFmtId="44" fontId="1" fillId="0" borderId="0" xfId="0" applyNumberFormat="1" applyFont="1" applyBorder="1" applyAlignment="1"/>
    <xf numFmtId="44" fontId="2" fillId="0" borderId="0" xfId="0" applyNumberFormat="1" applyFont="1" applyAlignment="1"/>
    <xf numFmtId="44" fontId="0" fillId="0" borderId="1" xfId="0" applyNumberFormat="1" applyFont="1" applyBorder="1" applyAlignment="1"/>
    <xf numFmtId="0" fontId="7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Narrow"/>
        <family val="2"/>
        <scheme val="minor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Narrow"/>
        <family val="2"/>
        <scheme val="minor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Narrow"/>
        <family val="2"/>
        <scheme val="minor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Narrow"/>
        <family val="2"/>
        <scheme val="minor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Narrow"/>
        <family val="2"/>
        <scheme val="minor"/>
      </font>
      <alignment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Aptos Narrow"/>
        <family val="2"/>
        <scheme val="minor"/>
      </font>
      <alignment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vertical="bottom" textRotation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ptos Narrow"/>
        <family val="2"/>
        <scheme val="minor"/>
      </font>
      <alignment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06C968-A96E-4144-82AE-DEBFA3254F3D}" name="Table1" displayName="Table1" ref="A5:E52" totalsRowCount="1" headerRowDxfId="35" dataDxfId="34">
  <autoFilter ref="A5:E51" xr:uid="{1E06C968-A96E-4144-82AE-DEBFA3254F3D}"/>
  <sortState xmlns:xlrd2="http://schemas.microsoft.com/office/spreadsheetml/2017/richdata2" ref="A6:F51">
    <sortCondition descending="1" ref="E5:E51"/>
  </sortState>
  <tableColumns count="5">
    <tableColumn id="1" xr3:uid="{9483037A-19AF-4035-954F-2DCFC8235EA6}" name="Authorization" totalsRowLabel="Total - Health" dataDxfId="33" totalsRowDxfId="32"/>
    <tableColumn id="2" xr3:uid="{79B81894-CEBF-4297-AAB2-83989A708062}" name="Federal Grant Name" dataDxfId="31" totalsRowDxfId="30"/>
    <tableColumn id="3" xr3:uid="{2C8B3B5F-5744-4FE6-9399-FFF6AF87F6C1}" name="Vendor" dataDxfId="29" totalsRowDxfId="28"/>
    <tableColumn id="4" xr3:uid="{0C7E73FA-AFC7-4284-8B43-C7751678345A}" name="Contract/Grant Number" dataDxfId="27" totalsRowDxfId="26"/>
    <tableColumn id="5" xr3:uid="{D574A7C4-7FC9-4FDF-93E4-EA6FC7E807C5}" name="Impacted Balance" totalsRowFunction="sum" dataDxfId="25" totalsRowDxfId="24" dataCellStyle="Currency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A452A1-C6C5-4965-877C-899CA5BF91E9}" name="Table2" displayName="Table2" ref="A56:E102" totalsRowCount="1" headerRowDxfId="23" dataDxfId="22">
  <autoFilter ref="A56:E101" xr:uid="{47A452A1-C6C5-4965-877C-899CA5BF91E9}"/>
  <sortState xmlns:xlrd2="http://schemas.microsoft.com/office/spreadsheetml/2017/richdata2" ref="A57:F101">
    <sortCondition descending="1" ref="E56:E101"/>
  </sortState>
  <tableColumns count="5">
    <tableColumn id="1" xr3:uid="{7DA41309-1CA6-48DA-B06E-B2F299E67284}" name="Authorization" totalsRowLabel="Total - Social Services" dataDxfId="21" totalsRowDxfId="20"/>
    <tableColumn id="2" xr3:uid="{A3E1C829-AE1C-4224-B89D-DD1513C260A3}" name="Federal Grant Name" dataDxfId="19" totalsRowDxfId="18"/>
    <tableColumn id="3" xr3:uid="{E70C388A-D78E-447A-9D0F-A18DDA877AE7}" name="Vendor" dataDxfId="17" totalsRowDxfId="16"/>
    <tableColumn id="4" xr3:uid="{8E86C5C2-3C9D-4190-B2DA-1196AF3101C5}" name="Contract/Grant Number" dataDxfId="15" totalsRowDxfId="14"/>
    <tableColumn id="5" xr3:uid="{B9E3A083-A9BE-464D-B5DE-23C7E0C00E08}" name="Impacted Balance" totalsRowFunction="sum" dataDxfId="13" totalsRowDxfId="12" dataCellStyle="Currency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D35343C-A542-4F5E-9FC2-5FCDEEA12FE4}" name="Table3" displayName="Table3" ref="A106:E125" totalsRowCount="1" headerRowDxfId="11" dataDxfId="10">
  <autoFilter ref="A106:E124" xr:uid="{1D35343C-A542-4F5E-9FC2-5FCDEEA12FE4}"/>
  <sortState xmlns:xlrd2="http://schemas.microsoft.com/office/spreadsheetml/2017/richdata2" ref="A107:F124">
    <sortCondition descending="1" ref="E106:E124"/>
  </sortState>
  <tableColumns count="5">
    <tableColumn id="1" xr3:uid="{A2F8BEA2-2FF7-4709-AAD0-8DFA2F86F525}" name="Authorization" totalsRowLabel="Total - Education" dataDxfId="9" totalsRowDxfId="8"/>
    <tableColumn id="2" xr3:uid="{76A2A77B-8439-4351-A6D3-A9500B26F075}" name="Federal Grant Name" dataDxfId="7" totalsRowDxfId="6"/>
    <tableColumn id="3" xr3:uid="{163AD0BF-8B58-43C5-AA6B-56C6F93F2C1B}" name="Vendor" dataDxfId="5" totalsRowDxfId="4"/>
    <tableColumn id="4" xr3:uid="{B7D4877F-E94F-4721-955B-B4D18B9C0164}" name="Contract/Grant Number" dataDxfId="3" totalsRowDxfId="2"/>
    <tableColumn id="5" xr3:uid="{811B313D-E062-4C90-B936-118953FB20F8}" name="Impacted Balance" totalsRowFunction="sum" dataDxfId="1" totalsRowDxfId="0" dataCellStyle="Currency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pen.sd.gov/redirect.aspx?Document=http://open.sd.gov/contracts/08/25-085E-320.pdf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DF405-A20C-4073-B119-810CF5B40CBB}">
  <sheetPr>
    <pageSetUpPr fitToPage="1"/>
  </sheetPr>
  <dimension ref="A1:I132"/>
  <sheetViews>
    <sheetView tabSelected="1" view="pageBreakPreview" zoomScaleNormal="78" zoomScaleSheetLayoutView="100" workbookViewId="0">
      <selection activeCell="E56" sqref="E56"/>
    </sheetView>
  </sheetViews>
  <sheetFormatPr defaultColWidth="9.140625" defaultRowHeight="15" x14ac:dyDescent="0.25"/>
  <cols>
    <col min="1" max="1" width="32.28515625" style="6" customWidth="1"/>
    <col min="2" max="2" width="58.85546875" style="6" bestFit="1" customWidth="1"/>
    <col min="3" max="3" width="48.28515625" style="6" bestFit="1" customWidth="1"/>
    <col min="4" max="5" width="27.28515625" style="6" customWidth="1"/>
    <col min="6" max="6" width="19.7109375" style="6" customWidth="1"/>
    <col min="7" max="16384" width="9.140625" style="6"/>
  </cols>
  <sheetData>
    <row r="1" spans="1:6" ht="35.25" customHeight="1" x14ac:dyDescent="0.55000000000000004">
      <c r="A1" s="22" t="s">
        <v>202</v>
      </c>
      <c r="B1" s="22"/>
      <c r="C1" s="22"/>
      <c r="D1" s="22"/>
      <c r="E1" s="22"/>
    </row>
    <row r="3" spans="1:6" ht="21" x14ac:dyDescent="0.35">
      <c r="A3" s="23" t="s">
        <v>8</v>
      </c>
      <c r="B3" s="23"/>
      <c r="C3" s="23"/>
      <c r="D3" s="23"/>
      <c r="E3" s="23"/>
      <c r="F3" s="2"/>
    </row>
    <row r="4" spans="1:6" x14ac:dyDescent="0.25">
      <c r="A4" s="13"/>
      <c r="B4" s="13"/>
      <c r="C4" s="13"/>
      <c r="D4" s="13"/>
      <c r="E4" s="13"/>
      <c r="F4" s="13"/>
    </row>
    <row r="5" spans="1:6" s="5" customFormat="1" x14ac:dyDescent="0.25">
      <c r="A5" s="12" t="s">
        <v>0</v>
      </c>
      <c r="B5" s="12" t="s">
        <v>181</v>
      </c>
      <c r="C5" s="12" t="s">
        <v>1</v>
      </c>
      <c r="D5" s="12" t="s">
        <v>11</v>
      </c>
      <c r="E5" s="12" t="s">
        <v>208</v>
      </c>
      <c r="F5" s="12"/>
    </row>
    <row r="6" spans="1:6" x14ac:dyDescent="0.25">
      <c r="A6" s="6" t="s">
        <v>92</v>
      </c>
      <c r="B6" s="6" t="s">
        <v>2</v>
      </c>
      <c r="C6" s="4" t="s">
        <v>172</v>
      </c>
      <c r="D6" s="9" t="s">
        <v>178</v>
      </c>
      <c r="E6" s="16">
        <v>325000</v>
      </c>
    </row>
    <row r="7" spans="1:6" x14ac:dyDescent="0.25">
      <c r="A7" s="6" t="s">
        <v>92</v>
      </c>
      <c r="B7" s="6" t="s">
        <v>2</v>
      </c>
      <c r="C7" s="4" t="s">
        <v>157</v>
      </c>
      <c r="D7" s="6" t="s">
        <v>93</v>
      </c>
      <c r="E7" s="16">
        <v>300000</v>
      </c>
    </row>
    <row r="8" spans="1:6" x14ac:dyDescent="0.25">
      <c r="A8" s="6" t="s">
        <v>92</v>
      </c>
      <c r="B8" s="6" t="s">
        <v>2</v>
      </c>
      <c r="C8" s="4" t="s">
        <v>162</v>
      </c>
      <c r="D8" s="6" t="s">
        <v>57</v>
      </c>
      <c r="E8" s="16">
        <f>177149.1-25000</f>
        <v>152149.1</v>
      </c>
    </row>
    <row r="9" spans="1:6" x14ac:dyDescent="0.25">
      <c r="A9" s="6" t="s">
        <v>92</v>
      </c>
      <c r="B9" s="6" t="s">
        <v>2</v>
      </c>
      <c r="C9" s="4" t="s">
        <v>161</v>
      </c>
      <c r="D9" s="6" t="s">
        <v>55</v>
      </c>
      <c r="E9" s="16">
        <f>261118-130559</f>
        <v>130559</v>
      </c>
    </row>
    <row r="10" spans="1:6" x14ac:dyDescent="0.25">
      <c r="A10" s="6" t="s">
        <v>92</v>
      </c>
      <c r="B10" s="6" t="s">
        <v>2</v>
      </c>
      <c r="C10" s="4" t="s">
        <v>191</v>
      </c>
      <c r="D10" s="6" t="s">
        <v>66</v>
      </c>
      <c r="E10" s="16">
        <f>140145-30000</f>
        <v>110145</v>
      </c>
    </row>
    <row r="11" spans="1:6" x14ac:dyDescent="0.25">
      <c r="A11" s="6" t="s">
        <v>92</v>
      </c>
      <c r="B11" s="6" t="s">
        <v>3</v>
      </c>
      <c r="C11" s="7" t="s">
        <v>195</v>
      </c>
      <c r="D11" s="3" t="s">
        <v>111</v>
      </c>
      <c r="E11" s="16">
        <f>129000-45500</f>
        <v>83500</v>
      </c>
    </row>
    <row r="12" spans="1:6" ht="30" x14ac:dyDescent="0.25">
      <c r="A12" s="10" t="s">
        <v>176</v>
      </c>
      <c r="B12" s="6" t="s">
        <v>4</v>
      </c>
      <c r="C12" s="7" t="s">
        <v>196</v>
      </c>
      <c r="D12" s="7" t="s">
        <v>118</v>
      </c>
      <c r="E12" s="16">
        <v>67080</v>
      </c>
    </row>
    <row r="13" spans="1:6" x14ac:dyDescent="0.25">
      <c r="A13" s="6" t="s">
        <v>92</v>
      </c>
      <c r="B13" s="6" t="s">
        <v>2</v>
      </c>
      <c r="C13" s="4" t="s">
        <v>157</v>
      </c>
      <c r="D13" s="6" t="s">
        <v>67</v>
      </c>
      <c r="E13" s="16">
        <f>84412.88-30000</f>
        <v>54412.880000000005</v>
      </c>
    </row>
    <row r="14" spans="1:6" x14ac:dyDescent="0.25">
      <c r="A14" s="6" t="s">
        <v>12</v>
      </c>
      <c r="B14" s="6" t="s">
        <v>4</v>
      </c>
      <c r="C14" s="7" t="s">
        <v>33</v>
      </c>
      <c r="D14" s="7" t="s">
        <v>119</v>
      </c>
      <c r="E14" s="16">
        <v>53582</v>
      </c>
    </row>
    <row r="15" spans="1:6" x14ac:dyDescent="0.25">
      <c r="A15" s="6" t="s">
        <v>92</v>
      </c>
      <c r="B15" s="6" t="s">
        <v>2</v>
      </c>
      <c r="C15" s="4" t="s">
        <v>83</v>
      </c>
      <c r="D15" s="6" t="s">
        <v>58</v>
      </c>
      <c r="E15" s="16">
        <f>101527.81-54624.95</f>
        <v>46902.86</v>
      </c>
    </row>
    <row r="16" spans="1:6" ht="30" x14ac:dyDescent="0.25">
      <c r="A16" s="10" t="s">
        <v>176</v>
      </c>
      <c r="B16" s="6" t="s">
        <v>4</v>
      </c>
      <c r="C16" s="7" t="s">
        <v>197</v>
      </c>
      <c r="D16" s="7" t="s">
        <v>117</v>
      </c>
      <c r="E16" s="16">
        <v>26393.06</v>
      </c>
    </row>
    <row r="17" spans="1:5" x14ac:dyDescent="0.25">
      <c r="A17" s="6" t="s">
        <v>92</v>
      </c>
      <c r="B17" s="6" t="s">
        <v>2</v>
      </c>
      <c r="C17" s="4" t="s">
        <v>33</v>
      </c>
      <c r="D17" s="6" t="s">
        <v>65</v>
      </c>
      <c r="E17" s="16">
        <f>30773.66-5000</f>
        <v>25773.66</v>
      </c>
    </row>
    <row r="18" spans="1:5" x14ac:dyDescent="0.25">
      <c r="A18" s="6" t="s">
        <v>92</v>
      </c>
      <c r="B18" s="6" t="s">
        <v>2</v>
      </c>
      <c r="C18" s="4" t="s">
        <v>152</v>
      </c>
      <c r="D18" s="6" t="s">
        <v>35</v>
      </c>
      <c r="E18" s="16">
        <f>33970.51-10110</f>
        <v>23860.510000000002</v>
      </c>
    </row>
    <row r="19" spans="1:5" x14ac:dyDescent="0.25">
      <c r="A19" s="6" t="s">
        <v>92</v>
      </c>
      <c r="B19" s="6" t="s">
        <v>2</v>
      </c>
      <c r="C19" s="4" t="s">
        <v>153</v>
      </c>
      <c r="D19" s="6" t="s">
        <v>36</v>
      </c>
      <c r="E19" s="16">
        <f>48991.89- 25361.4</f>
        <v>23630.489999999998</v>
      </c>
    </row>
    <row r="20" spans="1:5" x14ac:dyDescent="0.25">
      <c r="A20" s="6" t="s">
        <v>12</v>
      </c>
      <c r="B20" s="6" t="s">
        <v>4</v>
      </c>
      <c r="C20" s="7" t="s">
        <v>173</v>
      </c>
      <c r="D20" s="7" t="s">
        <v>116</v>
      </c>
      <c r="E20" s="16">
        <f>34133.02-18946.33</f>
        <v>15186.689999999995</v>
      </c>
    </row>
    <row r="21" spans="1:5" ht="30" x14ac:dyDescent="0.25">
      <c r="A21" s="10" t="s">
        <v>176</v>
      </c>
      <c r="B21" s="6" t="s">
        <v>4</v>
      </c>
      <c r="C21" s="7" t="s">
        <v>168</v>
      </c>
      <c r="D21" s="7" t="s">
        <v>114</v>
      </c>
      <c r="E21" s="16">
        <f>16183.75-1000</f>
        <v>15183.75</v>
      </c>
    </row>
    <row r="22" spans="1:5" x14ac:dyDescent="0.25">
      <c r="A22" s="6" t="s">
        <v>92</v>
      </c>
      <c r="B22" s="6" t="s">
        <v>2</v>
      </c>
      <c r="C22" s="4" t="s">
        <v>166</v>
      </c>
      <c r="D22" s="9" t="s">
        <v>178</v>
      </c>
      <c r="E22" s="16">
        <f>60000-45000</f>
        <v>15000</v>
      </c>
    </row>
    <row r="23" spans="1:5" x14ac:dyDescent="0.25">
      <c r="A23" s="6" t="s">
        <v>92</v>
      </c>
      <c r="B23" s="6" t="s">
        <v>2</v>
      </c>
      <c r="C23" s="4" t="s">
        <v>192</v>
      </c>
      <c r="D23" s="6" t="s">
        <v>52</v>
      </c>
      <c r="E23" s="16">
        <v>13643.77</v>
      </c>
    </row>
    <row r="24" spans="1:5" x14ac:dyDescent="0.25">
      <c r="A24" s="6" t="s">
        <v>92</v>
      </c>
      <c r="B24" s="6" t="s">
        <v>2</v>
      </c>
      <c r="C24" s="4" t="s">
        <v>138</v>
      </c>
      <c r="D24" s="6" t="s">
        <v>53</v>
      </c>
      <c r="E24" s="16">
        <f>14828.68-1671.72</f>
        <v>13156.960000000001</v>
      </c>
    </row>
    <row r="25" spans="1:5" x14ac:dyDescent="0.25">
      <c r="A25" s="6" t="s">
        <v>92</v>
      </c>
      <c r="B25" s="6" t="s">
        <v>2</v>
      </c>
      <c r="C25" s="4" t="s">
        <v>187</v>
      </c>
      <c r="D25" s="6" t="s">
        <v>54</v>
      </c>
      <c r="E25" s="16">
        <v>11686.88</v>
      </c>
    </row>
    <row r="26" spans="1:5" x14ac:dyDescent="0.25">
      <c r="A26" s="6" t="s">
        <v>92</v>
      </c>
      <c r="B26" s="6" t="s">
        <v>2</v>
      </c>
      <c r="C26" s="4" t="s">
        <v>154</v>
      </c>
      <c r="D26" s="6" t="s">
        <v>37</v>
      </c>
      <c r="E26" s="16">
        <f>18065.37-6468.79</f>
        <v>11596.579999999998</v>
      </c>
    </row>
    <row r="27" spans="1:5" x14ac:dyDescent="0.25">
      <c r="A27" s="6" t="s">
        <v>92</v>
      </c>
      <c r="B27" s="6" t="s">
        <v>2</v>
      </c>
      <c r="C27" s="4" t="s">
        <v>155</v>
      </c>
      <c r="D27" s="6" t="s">
        <v>38</v>
      </c>
      <c r="E27" s="16">
        <v>10000</v>
      </c>
    </row>
    <row r="28" spans="1:5" x14ac:dyDescent="0.25">
      <c r="A28" s="6" t="s">
        <v>92</v>
      </c>
      <c r="B28" s="6" t="s">
        <v>2</v>
      </c>
      <c r="C28" s="4" t="s">
        <v>200</v>
      </c>
      <c r="D28" s="6" t="s">
        <v>40</v>
      </c>
      <c r="E28" s="16">
        <v>10000</v>
      </c>
    </row>
    <row r="29" spans="1:5" x14ac:dyDescent="0.25">
      <c r="A29" s="6" t="s">
        <v>92</v>
      </c>
      <c r="B29" s="6" t="s">
        <v>2</v>
      </c>
      <c r="C29" s="4" t="s">
        <v>156</v>
      </c>
      <c r="D29" s="6" t="s">
        <v>41</v>
      </c>
      <c r="E29" s="16">
        <v>10000</v>
      </c>
    </row>
    <row r="30" spans="1:5" x14ac:dyDescent="0.25">
      <c r="A30" s="6" t="s">
        <v>92</v>
      </c>
      <c r="B30" s="6" t="s">
        <v>2</v>
      </c>
      <c r="C30" s="4" t="s">
        <v>182</v>
      </c>
      <c r="D30" s="6" t="s">
        <v>43</v>
      </c>
      <c r="E30" s="16">
        <v>10000</v>
      </c>
    </row>
    <row r="31" spans="1:5" x14ac:dyDescent="0.25">
      <c r="A31" s="6" t="s">
        <v>92</v>
      </c>
      <c r="B31" s="6" t="s">
        <v>2</v>
      </c>
      <c r="C31" s="4" t="s">
        <v>170</v>
      </c>
      <c r="D31" s="6" t="s">
        <v>44</v>
      </c>
      <c r="E31" s="16">
        <v>10000</v>
      </c>
    </row>
    <row r="32" spans="1:5" x14ac:dyDescent="0.25">
      <c r="A32" s="6" t="s">
        <v>92</v>
      </c>
      <c r="B32" s="6" t="s">
        <v>2</v>
      </c>
      <c r="C32" s="4" t="s">
        <v>184</v>
      </c>
      <c r="D32" s="6" t="s">
        <v>47</v>
      </c>
      <c r="E32" s="16">
        <v>10000</v>
      </c>
    </row>
    <row r="33" spans="1:5" x14ac:dyDescent="0.25">
      <c r="A33" s="6" t="s">
        <v>92</v>
      </c>
      <c r="B33" s="6" t="s">
        <v>2</v>
      </c>
      <c r="C33" s="4" t="s">
        <v>159</v>
      </c>
      <c r="D33" s="6" t="s">
        <v>48</v>
      </c>
      <c r="E33" s="16">
        <v>10000</v>
      </c>
    </row>
    <row r="34" spans="1:5" x14ac:dyDescent="0.25">
      <c r="A34" s="6" t="s">
        <v>92</v>
      </c>
      <c r="B34" s="6" t="s">
        <v>2</v>
      </c>
      <c r="C34" s="4" t="s">
        <v>183</v>
      </c>
      <c r="D34" s="6" t="s">
        <v>49</v>
      </c>
      <c r="E34" s="16">
        <v>10000</v>
      </c>
    </row>
    <row r="35" spans="1:5" x14ac:dyDescent="0.25">
      <c r="A35" s="6" t="s">
        <v>92</v>
      </c>
      <c r="B35" s="6" t="s">
        <v>2</v>
      </c>
      <c r="C35" s="4" t="s">
        <v>175</v>
      </c>
      <c r="D35" s="6" t="s">
        <v>50</v>
      </c>
      <c r="E35" s="16">
        <v>10000</v>
      </c>
    </row>
    <row r="36" spans="1:5" x14ac:dyDescent="0.25">
      <c r="A36" s="6" t="s">
        <v>92</v>
      </c>
      <c r="B36" s="6" t="s">
        <v>2</v>
      </c>
      <c r="C36" s="4" t="s">
        <v>160</v>
      </c>
      <c r="D36" s="6" t="s">
        <v>51</v>
      </c>
      <c r="E36" s="16">
        <v>10000</v>
      </c>
    </row>
    <row r="37" spans="1:5" x14ac:dyDescent="0.25">
      <c r="A37" s="6" t="s">
        <v>92</v>
      </c>
      <c r="B37" s="6" t="s">
        <v>2</v>
      </c>
      <c r="C37" s="4" t="s">
        <v>163</v>
      </c>
      <c r="D37" s="6" t="s">
        <v>59</v>
      </c>
      <c r="E37" s="16">
        <v>10000</v>
      </c>
    </row>
    <row r="38" spans="1:5" x14ac:dyDescent="0.25">
      <c r="A38" s="6" t="s">
        <v>92</v>
      </c>
      <c r="B38" s="6" t="s">
        <v>2</v>
      </c>
      <c r="C38" s="4" t="s">
        <v>171</v>
      </c>
      <c r="D38" s="6" t="s">
        <v>60</v>
      </c>
      <c r="E38" s="16">
        <v>10000</v>
      </c>
    </row>
    <row r="39" spans="1:5" x14ac:dyDescent="0.25">
      <c r="A39" s="6" t="s">
        <v>92</v>
      </c>
      <c r="B39" s="6" t="s">
        <v>2</v>
      </c>
      <c r="C39" s="4" t="s">
        <v>164</v>
      </c>
      <c r="D39" s="6" t="s">
        <v>62</v>
      </c>
      <c r="E39" s="16">
        <v>10000</v>
      </c>
    </row>
    <row r="40" spans="1:5" x14ac:dyDescent="0.25">
      <c r="A40" s="6" t="s">
        <v>92</v>
      </c>
      <c r="B40" s="6" t="s">
        <v>2</v>
      </c>
      <c r="C40" s="4" t="s">
        <v>201</v>
      </c>
      <c r="D40" s="6" t="s">
        <v>64</v>
      </c>
      <c r="E40" s="16">
        <v>10000</v>
      </c>
    </row>
    <row r="41" spans="1:5" x14ac:dyDescent="0.25">
      <c r="A41" s="6" t="s">
        <v>92</v>
      </c>
      <c r="B41" s="6" t="s">
        <v>2</v>
      </c>
      <c r="C41" s="4" t="s">
        <v>34</v>
      </c>
      <c r="D41" s="9" t="s">
        <v>178</v>
      </c>
      <c r="E41" s="16">
        <v>10000</v>
      </c>
    </row>
    <row r="42" spans="1:5" x14ac:dyDescent="0.25">
      <c r="A42" s="6" t="s">
        <v>92</v>
      </c>
      <c r="B42" s="6" t="s">
        <v>2</v>
      </c>
      <c r="C42" s="4" t="s">
        <v>169</v>
      </c>
      <c r="D42" s="6" t="s">
        <v>39</v>
      </c>
      <c r="E42" s="16">
        <f>20701.74-12169.58</f>
        <v>8532.1600000000017</v>
      </c>
    </row>
    <row r="43" spans="1:5" x14ac:dyDescent="0.25">
      <c r="A43" s="6" t="s">
        <v>92</v>
      </c>
      <c r="B43" s="6" t="s">
        <v>2</v>
      </c>
      <c r="C43" s="4" t="s">
        <v>167</v>
      </c>
      <c r="D43" s="4" t="s">
        <v>177</v>
      </c>
      <c r="E43" s="16">
        <v>8109</v>
      </c>
    </row>
    <row r="44" spans="1:5" x14ac:dyDescent="0.25">
      <c r="A44" s="6" t="s">
        <v>92</v>
      </c>
      <c r="B44" s="6" t="s">
        <v>2</v>
      </c>
      <c r="C44" s="4" t="s">
        <v>157</v>
      </c>
      <c r="D44" s="6" t="s">
        <v>42</v>
      </c>
      <c r="E44" s="16">
        <v>8000</v>
      </c>
    </row>
    <row r="45" spans="1:5" x14ac:dyDescent="0.25">
      <c r="A45" s="6" t="s">
        <v>92</v>
      </c>
      <c r="B45" s="6" t="s">
        <v>2</v>
      </c>
      <c r="C45" s="4" t="s">
        <v>158</v>
      </c>
      <c r="D45" s="6" t="s">
        <v>45</v>
      </c>
      <c r="E45" s="16">
        <v>8000</v>
      </c>
    </row>
    <row r="46" spans="1:5" x14ac:dyDescent="0.25">
      <c r="A46" s="6" t="s">
        <v>92</v>
      </c>
      <c r="B46" s="6" t="s">
        <v>2</v>
      </c>
      <c r="C46" s="4" t="s">
        <v>193</v>
      </c>
      <c r="D46" s="6" t="s">
        <v>46</v>
      </c>
      <c r="E46" s="16">
        <v>8000</v>
      </c>
    </row>
    <row r="47" spans="1:5" x14ac:dyDescent="0.25">
      <c r="A47" s="6" t="s">
        <v>92</v>
      </c>
      <c r="B47" s="6" t="s">
        <v>2</v>
      </c>
      <c r="C47" s="4" t="s">
        <v>174</v>
      </c>
      <c r="D47" s="6" t="s">
        <v>61</v>
      </c>
      <c r="E47" s="16">
        <v>8000</v>
      </c>
    </row>
    <row r="48" spans="1:5" x14ac:dyDescent="0.25">
      <c r="A48" s="6" t="s">
        <v>92</v>
      </c>
      <c r="B48" s="6" t="s">
        <v>2</v>
      </c>
      <c r="C48" s="4" t="s">
        <v>194</v>
      </c>
      <c r="D48" s="6" t="s">
        <v>63</v>
      </c>
      <c r="E48" s="16">
        <f>7883.5-4000</f>
        <v>3883.5</v>
      </c>
    </row>
    <row r="49" spans="1:9" x14ac:dyDescent="0.25">
      <c r="A49" s="6" t="s">
        <v>92</v>
      </c>
      <c r="B49" s="6" t="s">
        <v>2</v>
      </c>
      <c r="C49" s="4" t="s">
        <v>165</v>
      </c>
      <c r="D49" s="9" t="s">
        <v>178</v>
      </c>
      <c r="E49" s="16">
        <v>1649.4</v>
      </c>
    </row>
    <row r="50" spans="1:9" ht="30" x14ac:dyDescent="0.25">
      <c r="A50" s="10" t="s">
        <v>176</v>
      </c>
      <c r="B50" s="6" t="s">
        <v>4</v>
      </c>
      <c r="C50" s="7" t="s">
        <v>198</v>
      </c>
      <c r="D50" s="7" t="s">
        <v>115</v>
      </c>
      <c r="E50" s="16">
        <f>41000-40000</f>
        <v>1000</v>
      </c>
    </row>
    <row r="51" spans="1:9" x14ac:dyDescent="0.25">
      <c r="A51" s="6" t="s">
        <v>12</v>
      </c>
      <c r="B51" s="6" t="s">
        <v>4</v>
      </c>
      <c r="C51" s="7" t="s">
        <v>173</v>
      </c>
      <c r="D51" s="7" t="s">
        <v>116</v>
      </c>
      <c r="E51" s="16">
        <v>202.02</v>
      </c>
    </row>
    <row r="52" spans="1:9" x14ac:dyDescent="0.25">
      <c r="A52" s="10" t="s">
        <v>205</v>
      </c>
      <c r="C52" s="7"/>
      <c r="D52" s="7"/>
      <c r="E52" s="18">
        <f>SUBTOTAL(109,Table1[Impacted Balance])</f>
        <v>1723819.2699999998</v>
      </c>
      <c r="I52" s="1"/>
    </row>
    <row r="54" spans="1:9" ht="21" x14ac:dyDescent="0.35">
      <c r="A54" s="23" t="s">
        <v>9</v>
      </c>
      <c r="B54" s="23"/>
      <c r="C54" s="23"/>
      <c r="D54" s="23"/>
      <c r="E54" s="23"/>
    </row>
    <row r="55" spans="1:9" s="5" customFormat="1" x14ac:dyDescent="0.25">
      <c r="A55" s="6"/>
      <c r="B55" s="6"/>
      <c r="C55" s="6"/>
      <c r="D55" s="6"/>
      <c r="E55" s="6"/>
      <c r="F55" s="12"/>
    </row>
    <row r="56" spans="1:9" x14ac:dyDescent="0.25">
      <c r="A56" s="12" t="s">
        <v>0</v>
      </c>
      <c r="B56" s="12" t="s">
        <v>181</v>
      </c>
      <c r="C56" s="12" t="s">
        <v>1</v>
      </c>
      <c r="D56" s="12" t="s">
        <v>11</v>
      </c>
      <c r="E56" s="12" t="s">
        <v>208</v>
      </c>
    </row>
    <row r="57" spans="1:9" x14ac:dyDescent="0.25">
      <c r="A57" s="6" t="s">
        <v>12</v>
      </c>
      <c r="B57" s="6" t="s">
        <v>5</v>
      </c>
      <c r="C57" s="6" t="s">
        <v>33</v>
      </c>
      <c r="D57" s="6" t="s">
        <v>31</v>
      </c>
      <c r="E57" s="16">
        <v>203646.19</v>
      </c>
    </row>
    <row r="58" spans="1:9" x14ac:dyDescent="0.25">
      <c r="A58" s="6" t="s">
        <v>12</v>
      </c>
      <c r="B58" s="6" t="s">
        <v>6</v>
      </c>
      <c r="C58" s="6" t="s">
        <v>20</v>
      </c>
      <c r="D58" s="6" t="s">
        <v>99</v>
      </c>
      <c r="E58" s="16">
        <v>173841.18</v>
      </c>
    </row>
    <row r="59" spans="1:9" x14ac:dyDescent="0.25">
      <c r="A59" s="6" t="s">
        <v>12</v>
      </c>
      <c r="B59" s="6" t="s">
        <v>6</v>
      </c>
      <c r="C59" s="11" t="s">
        <v>127</v>
      </c>
      <c r="D59" s="11" t="s">
        <v>140</v>
      </c>
      <c r="E59" s="16">
        <v>133037</v>
      </c>
    </row>
    <row r="60" spans="1:9" x14ac:dyDescent="0.25">
      <c r="A60" s="6" t="s">
        <v>12</v>
      </c>
      <c r="B60" s="6" t="s">
        <v>6</v>
      </c>
      <c r="C60" s="6" t="s">
        <v>101</v>
      </c>
      <c r="D60" s="6" t="s">
        <v>104</v>
      </c>
      <c r="E60" s="16">
        <v>94552.29</v>
      </c>
    </row>
    <row r="61" spans="1:9" x14ac:dyDescent="0.25">
      <c r="A61" s="6" t="s">
        <v>12</v>
      </c>
      <c r="B61" s="6" t="s">
        <v>6</v>
      </c>
      <c r="C61" s="6" t="s">
        <v>95</v>
      </c>
      <c r="D61" s="6" t="s">
        <v>97</v>
      </c>
      <c r="E61" s="16">
        <v>91633.49</v>
      </c>
    </row>
    <row r="62" spans="1:9" x14ac:dyDescent="0.25">
      <c r="A62" s="6" t="s">
        <v>12</v>
      </c>
      <c r="B62" s="6" t="s">
        <v>6</v>
      </c>
      <c r="C62" s="6" t="s">
        <v>112</v>
      </c>
      <c r="D62" s="6" t="s">
        <v>113</v>
      </c>
      <c r="E62" s="16">
        <v>86202.73</v>
      </c>
    </row>
    <row r="63" spans="1:9" x14ac:dyDescent="0.25">
      <c r="A63" s="6" t="s">
        <v>12</v>
      </c>
      <c r="B63" s="6" t="s">
        <v>5</v>
      </c>
      <c r="C63" s="6" t="s">
        <v>18</v>
      </c>
      <c r="D63" s="6" t="s">
        <v>88</v>
      </c>
      <c r="E63" s="16">
        <v>80093</v>
      </c>
    </row>
    <row r="64" spans="1:9" x14ac:dyDescent="0.25">
      <c r="A64" s="6" t="s">
        <v>12</v>
      </c>
      <c r="B64" s="6" t="s">
        <v>5</v>
      </c>
      <c r="C64" s="6" t="s">
        <v>19</v>
      </c>
      <c r="D64" s="6" t="s">
        <v>26</v>
      </c>
      <c r="E64" s="16">
        <v>65101.79</v>
      </c>
    </row>
    <row r="65" spans="1:5" x14ac:dyDescent="0.25">
      <c r="A65" s="6" t="s">
        <v>12</v>
      </c>
      <c r="B65" s="6" t="s">
        <v>5</v>
      </c>
      <c r="C65" s="6" t="s">
        <v>18</v>
      </c>
      <c r="D65" s="6" t="s">
        <v>25</v>
      </c>
      <c r="E65" s="16">
        <v>51678.5</v>
      </c>
    </row>
    <row r="66" spans="1:5" x14ac:dyDescent="0.25">
      <c r="A66" s="6" t="s">
        <v>12</v>
      </c>
      <c r="B66" s="6" t="s">
        <v>6</v>
      </c>
      <c r="C66" s="6" t="s">
        <v>109</v>
      </c>
      <c r="D66" s="6" t="s">
        <v>110</v>
      </c>
      <c r="E66" s="16">
        <v>41166.980000000003</v>
      </c>
    </row>
    <row r="67" spans="1:5" x14ac:dyDescent="0.25">
      <c r="A67" s="6" t="s">
        <v>12</v>
      </c>
      <c r="B67" s="6" t="s">
        <v>5</v>
      </c>
      <c r="C67" s="6" t="s">
        <v>85</v>
      </c>
      <c r="D67" s="6" t="s">
        <v>90</v>
      </c>
      <c r="E67" s="16">
        <v>40046</v>
      </c>
    </row>
    <row r="68" spans="1:5" x14ac:dyDescent="0.25">
      <c r="A68" s="6" t="s">
        <v>12</v>
      </c>
      <c r="B68" s="6" t="s">
        <v>6</v>
      </c>
      <c r="C68" s="6" t="s">
        <v>95</v>
      </c>
      <c r="D68" s="6" t="s">
        <v>103</v>
      </c>
      <c r="E68" s="16">
        <v>35510.42</v>
      </c>
    </row>
    <row r="69" spans="1:5" x14ac:dyDescent="0.25">
      <c r="A69" s="6" t="s">
        <v>12</v>
      </c>
      <c r="B69" s="6" t="s">
        <v>6</v>
      </c>
      <c r="C69" s="6" t="s">
        <v>185</v>
      </c>
      <c r="D69" s="6" t="s">
        <v>108</v>
      </c>
      <c r="E69" s="16">
        <v>29700</v>
      </c>
    </row>
    <row r="70" spans="1:5" x14ac:dyDescent="0.25">
      <c r="A70" s="6" t="s">
        <v>12</v>
      </c>
      <c r="B70" s="6" t="s">
        <v>5</v>
      </c>
      <c r="C70" s="6" t="s">
        <v>32</v>
      </c>
      <c r="D70" s="6" t="s">
        <v>29</v>
      </c>
      <c r="E70" s="16">
        <v>28622.13</v>
      </c>
    </row>
    <row r="71" spans="1:5" x14ac:dyDescent="0.25">
      <c r="A71" s="6" t="s">
        <v>12</v>
      </c>
      <c r="B71" s="6" t="s">
        <v>6</v>
      </c>
      <c r="C71" s="6" t="s">
        <v>106</v>
      </c>
      <c r="D71" s="6" t="s">
        <v>107</v>
      </c>
      <c r="E71" s="16">
        <v>27090</v>
      </c>
    </row>
    <row r="72" spans="1:5" x14ac:dyDescent="0.25">
      <c r="A72" s="6" t="s">
        <v>12</v>
      </c>
      <c r="B72" s="6" t="s">
        <v>6</v>
      </c>
      <c r="C72" s="6" t="s">
        <v>21</v>
      </c>
      <c r="D72" s="6" t="s">
        <v>105</v>
      </c>
      <c r="E72" s="16">
        <v>25595.45</v>
      </c>
    </row>
    <row r="73" spans="1:5" x14ac:dyDescent="0.25">
      <c r="A73" s="6" t="s">
        <v>12</v>
      </c>
      <c r="B73" s="6" t="s">
        <v>5</v>
      </c>
      <c r="C73" s="6" t="s">
        <v>86</v>
      </c>
      <c r="D73" s="6" t="s">
        <v>89</v>
      </c>
      <c r="E73" s="16">
        <v>24562.03</v>
      </c>
    </row>
    <row r="74" spans="1:5" x14ac:dyDescent="0.25">
      <c r="A74" s="6" t="s">
        <v>12</v>
      </c>
      <c r="B74" s="6" t="s">
        <v>6</v>
      </c>
      <c r="C74" s="11" t="s">
        <v>126</v>
      </c>
      <c r="D74" s="11" t="s">
        <v>139</v>
      </c>
      <c r="E74" s="16">
        <v>22038</v>
      </c>
    </row>
    <row r="75" spans="1:5" x14ac:dyDescent="0.25">
      <c r="A75" s="6" t="s">
        <v>12</v>
      </c>
      <c r="B75" s="6" t="s">
        <v>6</v>
      </c>
      <c r="C75" s="6" t="s">
        <v>98</v>
      </c>
      <c r="D75" s="9" t="s">
        <v>100</v>
      </c>
      <c r="E75" s="16">
        <v>20250</v>
      </c>
    </row>
    <row r="76" spans="1:5" x14ac:dyDescent="0.25">
      <c r="A76" s="6" t="s">
        <v>12</v>
      </c>
      <c r="B76" s="6" t="s">
        <v>6</v>
      </c>
      <c r="C76" s="11" t="s">
        <v>128</v>
      </c>
      <c r="D76" s="11" t="s">
        <v>142</v>
      </c>
      <c r="E76" s="16">
        <v>20000</v>
      </c>
    </row>
    <row r="77" spans="1:5" x14ac:dyDescent="0.25">
      <c r="A77" s="6" t="s">
        <v>12</v>
      </c>
      <c r="B77" s="6" t="s">
        <v>6</v>
      </c>
      <c r="C77" s="6" t="s">
        <v>186</v>
      </c>
      <c r="D77" s="6" t="s">
        <v>102</v>
      </c>
      <c r="E77" s="16">
        <v>18207.349999999999</v>
      </c>
    </row>
    <row r="78" spans="1:5" x14ac:dyDescent="0.25">
      <c r="A78" s="6" t="s">
        <v>12</v>
      </c>
      <c r="B78" s="6" t="s">
        <v>6</v>
      </c>
      <c r="C78" s="6" t="s">
        <v>17</v>
      </c>
      <c r="D78" s="6" t="s">
        <v>24</v>
      </c>
      <c r="E78" s="16">
        <v>18065</v>
      </c>
    </row>
    <row r="79" spans="1:5" x14ac:dyDescent="0.25">
      <c r="A79" s="6" t="s">
        <v>12</v>
      </c>
      <c r="B79" s="6" t="s">
        <v>5</v>
      </c>
      <c r="C79" s="6" t="s">
        <v>21</v>
      </c>
      <c r="D79" s="6" t="s">
        <v>27</v>
      </c>
      <c r="E79" s="16">
        <v>17542.66</v>
      </c>
    </row>
    <row r="80" spans="1:5" x14ac:dyDescent="0.25">
      <c r="A80" s="6" t="s">
        <v>12</v>
      </c>
      <c r="B80" s="6" t="s">
        <v>6</v>
      </c>
      <c r="C80" s="11" t="s">
        <v>124</v>
      </c>
      <c r="D80" s="11" t="s">
        <v>134</v>
      </c>
      <c r="E80" s="16">
        <v>15000</v>
      </c>
    </row>
    <row r="81" spans="1:5" x14ac:dyDescent="0.25">
      <c r="A81" s="6" t="s">
        <v>12</v>
      </c>
      <c r="B81" s="6" t="s">
        <v>6</v>
      </c>
      <c r="C81" s="11" t="s">
        <v>149</v>
      </c>
      <c r="D81" s="11" t="s">
        <v>150</v>
      </c>
      <c r="E81" s="16">
        <v>13786</v>
      </c>
    </row>
    <row r="82" spans="1:5" x14ac:dyDescent="0.25">
      <c r="A82" s="6" t="s">
        <v>12</v>
      </c>
      <c r="B82" s="6" t="s">
        <v>6</v>
      </c>
      <c r="C82" s="11" t="s">
        <v>151</v>
      </c>
      <c r="D82" s="11" t="s">
        <v>136</v>
      </c>
      <c r="E82" s="16">
        <v>12218.75</v>
      </c>
    </row>
    <row r="83" spans="1:5" x14ac:dyDescent="0.25">
      <c r="A83" s="6" t="s">
        <v>12</v>
      </c>
      <c r="B83" s="6" t="s">
        <v>5</v>
      </c>
      <c r="C83" s="6" t="s">
        <v>17</v>
      </c>
      <c r="D83" s="6" t="s">
        <v>24</v>
      </c>
      <c r="E83" s="16">
        <v>12065</v>
      </c>
    </row>
    <row r="84" spans="1:5" x14ac:dyDescent="0.25">
      <c r="A84" s="6" t="s">
        <v>12</v>
      </c>
      <c r="B84" s="6" t="s">
        <v>6</v>
      </c>
      <c r="C84" s="9" t="s">
        <v>123</v>
      </c>
      <c r="D84" s="11" t="s">
        <v>132</v>
      </c>
      <c r="E84" s="16">
        <v>11470</v>
      </c>
    </row>
    <row r="85" spans="1:5" x14ac:dyDescent="0.25">
      <c r="A85" s="6" t="s">
        <v>12</v>
      </c>
      <c r="B85" s="6" t="s">
        <v>6</v>
      </c>
      <c r="C85" s="11" t="s">
        <v>87</v>
      </c>
      <c r="D85" s="11" t="s">
        <v>130</v>
      </c>
      <c r="E85" s="16">
        <v>11000</v>
      </c>
    </row>
    <row r="86" spans="1:5" x14ac:dyDescent="0.25">
      <c r="A86" s="6" t="s">
        <v>12</v>
      </c>
      <c r="B86" s="6" t="s">
        <v>6</v>
      </c>
      <c r="C86" s="11" t="s">
        <v>138</v>
      </c>
      <c r="D86" s="11" t="s">
        <v>137</v>
      </c>
      <c r="E86" s="16">
        <v>10081.25</v>
      </c>
    </row>
    <row r="87" spans="1:5" x14ac:dyDescent="0.25">
      <c r="A87" s="6" t="s">
        <v>12</v>
      </c>
      <c r="B87" s="6" t="s">
        <v>6</v>
      </c>
      <c r="C87" s="11" t="s">
        <v>147</v>
      </c>
      <c r="D87" s="11" t="s">
        <v>148</v>
      </c>
      <c r="E87" s="16">
        <v>9583.33</v>
      </c>
    </row>
    <row r="88" spans="1:5" x14ac:dyDescent="0.25">
      <c r="A88" s="6" t="s">
        <v>12</v>
      </c>
      <c r="B88" s="6" t="s">
        <v>5</v>
      </c>
      <c r="C88" s="6" t="s">
        <v>87</v>
      </c>
      <c r="D88" s="6" t="s">
        <v>91</v>
      </c>
      <c r="E88" s="16">
        <v>9488.67</v>
      </c>
    </row>
    <row r="89" spans="1:5" x14ac:dyDescent="0.25">
      <c r="A89" s="6" t="s">
        <v>12</v>
      </c>
      <c r="B89" s="6" t="s">
        <v>6</v>
      </c>
      <c r="C89" s="4" t="s">
        <v>187</v>
      </c>
      <c r="D89" s="6" t="s">
        <v>120</v>
      </c>
      <c r="E89" s="16">
        <v>7953.69</v>
      </c>
    </row>
    <row r="90" spans="1:5" x14ac:dyDescent="0.25">
      <c r="A90" s="6" t="s">
        <v>12</v>
      </c>
      <c r="B90" s="6" t="s">
        <v>5</v>
      </c>
      <c r="C90" s="4" t="s">
        <v>187</v>
      </c>
      <c r="D90" s="9" t="s">
        <v>120</v>
      </c>
      <c r="E90" s="16">
        <v>7952.71</v>
      </c>
    </row>
    <row r="91" spans="1:5" x14ac:dyDescent="0.25">
      <c r="A91" s="6" t="s">
        <v>12</v>
      </c>
      <c r="B91" s="6" t="s">
        <v>6</v>
      </c>
      <c r="C91" s="11" t="s">
        <v>146</v>
      </c>
      <c r="D91" s="11" t="s">
        <v>145</v>
      </c>
      <c r="E91" s="16">
        <v>7663.75</v>
      </c>
    </row>
    <row r="92" spans="1:5" x14ac:dyDescent="0.25">
      <c r="A92" s="6" t="s">
        <v>12</v>
      </c>
      <c r="B92" s="6" t="s">
        <v>5</v>
      </c>
      <c r="C92" s="6" t="s">
        <v>22</v>
      </c>
      <c r="D92" s="6" t="s">
        <v>28</v>
      </c>
      <c r="E92" s="16">
        <v>5169.6099999999997</v>
      </c>
    </row>
    <row r="93" spans="1:5" x14ac:dyDescent="0.25">
      <c r="A93" s="6" t="s">
        <v>12</v>
      </c>
      <c r="B93" s="6" t="s">
        <v>6</v>
      </c>
      <c r="C93" s="11" t="s">
        <v>21</v>
      </c>
      <c r="D93" s="9" t="s">
        <v>129</v>
      </c>
      <c r="E93" s="16">
        <v>5000</v>
      </c>
    </row>
    <row r="94" spans="1:5" x14ac:dyDescent="0.25">
      <c r="A94" s="6" t="s">
        <v>12</v>
      </c>
      <c r="B94" s="6" t="s">
        <v>6</v>
      </c>
      <c r="C94" s="11" t="s">
        <v>122</v>
      </c>
      <c r="D94" s="11" t="s">
        <v>131</v>
      </c>
      <c r="E94" s="16">
        <v>5000</v>
      </c>
    </row>
    <row r="95" spans="1:5" x14ac:dyDescent="0.25">
      <c r="A95" s="6" t="s">
        <v>12</v>
      </c>
      <c r="B95" s="6" t="s">
        <v>6</v>
      </c>
      <c r="C95" s="11" t="s">
        <v>188</v>
      </c>
      <c r="D95" s="11" t="s">
        <v>133</v>
      </c>
      <c r="E95" s="16">
        <v>5000</v>
      </c>
    </row>
    <row r="96" spans="1:5" x14ac:dyDescent="0.25">
      <c r="A96" s="6" t="s">
        <v>12</v>
      </c>
      <c r="B96" s="6" t="s">
        <v>5</v>
      </c>
      <c r="C96" s="11" t="s">
        <v>122</v>
      </c>
      <c r="D96" s="9" t="s">
        <v>94</v>
      </c>
      <c r="E96" s="16">
        <v>4423.87</v>
      </c>
    </row>
    <row r="97" spans="1:6" x14ac:dyDescent="0.25">
      <c r="A97" s="6" t="s">
        <v>12</v>
      </c>
      <c r="B97" s="6" t="s">
        <v>6</v>
      </c>
      <c r="C97" s="11" t="s">
        <v>143</v>
      </c>
      <c r="D97" s="11" t="s">
        <v>144</v>
      </c>
      <c r="E97" s="16">
        <v>3403</v>
      </c>
    </row>
    <row r="98" spans="1:6" x14ac:dyDescent="0.25">
      <c r="A98" s="6" t="s">
        <v>12</v>
      </c>
      <c r="B98" s="6" t="s">
        <v>6</v>
      </c>
      <c r="C98" s="11" t="s">
        <v>180</v>
      </c>
      <c r="D98" s="11" t="s">
        <v>179</v>
      </c>
      <c r="E98" s="16">
        <v>3000</v>
      </c>
    </row>
    <row r="99" spans="1:6" x14ac:dyDescent="0.25">
      <c r="A99" s="6" t="s">
        <v>12</v>
      </c>
      <c r="B99" s="6" t="s">
        <v>6</v>
      </c>
      <c r="C99" s="11" t="s">
        <v>75</v>
      </c>
      <c r="D99" s="11" t="s">
        <v>141</v>
      </c>
      <c r="E99" s="16">
        <v>2000</v>
      </c>
    </row>
    <row r="100" spans="1:6" x14ac:dyDescent="0.25">
      <c r="A100" s="6" t="s">
        <v>12</v>
      </c>
      <c r="B100" s="6" t="s">
        <v>6</v>
      </c>
      <c r="C100" s="11" t="s">
        <v>125</v>
      </c>
      <c r="D100" s="11" t="s">
        <v>135</v>
      </c>
      <c r="E100" s="16">
        <v>1000</v>
      </c>
    </row>
    <row r="101" spans="1:6" x14ac:dyDescent="0.25">
      <c r="A101" s="6" t="s">
        <v>12</v>
      </c>
      <c r="B101" s="6" t="s">
        <v>5</v>
      </c>
      <c r="C101" s="6" t="s">
        <v>23</v>
      </c>
      <c r="D101" s="6" t="s">
        <v>30</v>
      </c>
      <c r="E101" s="16">
        <v>1000</v>
      </c>
    </row>
    <row r="102" spans="1:6" x14ac:dyDescent="0.25">
      <c r="A102" s="6" t="s">
        <v>204</v>
      </c>
      <c r="E102" s="21">
        <f>SUBTOTAL(109,Table2[Impacted Balance])</f>
        <v>1511441.8199999998</v>
      </c>
    </row>
    <row r="103" spans="1:6" x14ac:dyDescent="0.25">
      <c r="E103" s="8"/>
    </row>
    <row r="104" spans="1:6" s="5" customFormat="1" ht="21" x14ac:dyDescent="0.35">
      <c r="A104" s="23" t="s">
        <v>10</v>
      </c>
      <c r="B104" s="23"/>
      <c r="C104" s="23"/>
      <c r="D104" s="23"/>
      <c r="E104" s="23"/>
      <c r="F104" s="12"/>
    </row>
    <row r="105" spans="1:6" x14ac:dyDescent="0.25">
      <c r="F105" s="14"/>
    </row>
    <row r="106" spans="1:6" x14ac:dyDescent="0.25">
      <c r="A106" s="12" t="s">
        <v>0</v>
      </c>
      <c r="B106" s="12" t="s">
        <v>181</v>
      </c>
      <c r="C106" s="12" t="s">
        <v>1</v>
      </c>
      <c r="D106" s="12" t="s">
        <v>11</v>
      </c>
      <c r="E106" s="17" t="s">
        <v>208</v>
      </c>
      <c r="F106" s="14"/>
    </row>
    <row r="107" spans="1:6" x14ac:dyDescent="0.25">
      <c r="A107" s="14" t="s">
        <v>12</v>
      </c>
      <c r="B107" s="6" t="s">
        <v>7</v>
      </c>
      <c r="C107" s="14" t="s">
        <v>189</v>
      </c>
      <c r="D107" s="14" t="s">
        <v>77</v>
      </c>
      <c r="E107" s="16">
        <v>2092178.93</v>
      </c>
      <c r="F107" s="14"/>
    </row>
    <row r="108" spans="1:6" x14ac:dyDescent="0.25">
      <c r="A108" s="14" t="s">
        <v>12</v>
      </c>
      <c r="B108" s="6" t="s">
        <v>7</v>
      </c>
      <c r="C108" s="14" t="s">
        <v>16</v>
      </c>
      <c r="D108" s="14" t="s">
        <v>13</v>
      </c>
      <c r="E108" s="16">
        <v>793748.12</v>
      </c>
      <c r="F108" s="14"/>
    </row>
    <row r="109" spans="1:6" x14ac:dyDescent="0.25">
      <c r="A109" s="14" t="s">
        <v>12</v>
      </c>
      <c r="B109" s="6" t="s">
        <v>7</v>
      </c>
      <c r="C109" s="14" t="s">
        <v>189</v>
      </c>
      <c r="D109" s="14" t="s">
        <v>80</v>
      </c>
      <c r="E109" s="16">
        <v>729655.47</v>
      </c>
      <c r="F109" s="14"/>
    </row>
    <row r="110" spans="1:6" x14ac:dyDescent="0.25">
      <c r="A110" s="14" t="s">
        <v>12</v>
      </c>
      <c r="B110" s="6" t="s">
        <v>7</v>
      </c>
      <c r="C110" s="14" t="s">
        <v>121</v>
      </c>
      <c r="D110" s="14" t="s">
        <v>96</v>
      </c>
      <c r="E110" s="16">
        <v>626236.43000000005</v>
      </c>
      <c r="F110" s="14"/>
    </row>
    <row r="111" spans="1:6" x14ac:dyDescent="0.25">
      <c r="A111" s="14" t="s">
        <v>12</v>
      </c>
      <c r="B111" s="6" t="s">
        <v>7</v>
      </c>
      <c r="C111" s="14" t="s">
        <v>68</v>
      </c>
      <c r="D111" s="14" t="s">
        <v>96</v>
      </c>
      <c r="E111" s="16">
        <v>448071</v>
      </c>
      <c r="F111" s="14"/>
    </row>
    <row r="112" spans="1:6" x14ac:dyDescent="0.25">
      <c r="A112" s="14" t="s">
        <v>12</v>
      </c>
      <c r="B112" s="6" t="s">
        <v>7</v>
      </c>
      <c r="C112" s="14" t="s">
        <v>83</v>
      </c>
      <c r="D112" s="14" t="s">
        <v>84</v>
      </c>
      <c r="E112" s="16">
        <v>307525.12</v>
      </c>
      <c r="F112" s="14"/>
    </row>
    <row r="113" spans="1:6" x14ac:dyDescent="0.25">
      <c r="A113" s="14" t="s">
        <v>12</v>
      </c>
      <c r="B113" s="6" t="s">
        <v>7</v>
      </c>
      <c r="C113" s="14" t="s">
        <v>69</v>
      </c>
      <c r="D113" s="14" t="s">
        <v>70</v>
      </c>
      <c r="E113" s="16">
        <v>172080</v>
      </c>
      <c r="F113" s="14"/>
    </row>
    <row r="114" spans="1:6" x14ac:dyDescent="0.25">
      <c r="A114" s="14" t="s">
        <v>12</v>
      </c>
      <c r="B114" s="6" t="s">
        <v>7</v>
      </c>
      <c r="C114" s="14" t="s">
        <v>16</v>
      </c>
      <c r="D114" s="14" t="s">
        <v>14</v>
      </c>
      <c r="E114" s="16">
        <v>147000</v>
      </c>
      <c r="F114" s="14"/>
    </row>
    <row r="115" spans="1:6" x14ac:dyDescent="0.25">
      <c r="A115" s="14" t="s">
        <v>12</v>
      </c>
      <c r="B115" s="6" t="s">
        <v>7</v>
      </c>
      <c r="C115" s="14" t="s">
        <v>71</v>
      </c>
      <c r="D115" s="14" t="s">
        <v>72</v>
      </c>
      <c r="E115" s="16">
        <v>131989.32</v>
      </c>
      <c r="F115" s="14"/>
    </row>
    <row r="116" spans="1:6" x14ac:dyDescent="0.25">
      <c r="A116" s="14" t="s">
        <v>12</v>
      </c>
      <c r="B116" s="6" t="s">
        <v>7</v>
      </c>
      <c r="C116" s="14" t="s">
        <v>73</v>
      </c>
      <c r="D116" s="14" t="s">
        <v>74</v>
      </c>
      <c r="E116" s="16">
        <v>92528.57</v>
      </c>
      <c r="F116" s="14"/>
    </row>
    <row r="117" spans="1:6" x14ac:dyDescent="0.25">
      <c r="A117" s="14" t="s">
        <v>12</v>
      </c>
      <c r="B117" s="6" t="s">
        <v>7</v>
      </c>
      <c r="C117" s="14" t="s">
        <v>190</v>
      </c>
      <c r="D117" s="14" t="s">
        <v>15</v>
      </c>
      <c r="E117" s="16">
        <v>88414.22</v>
      </c>
      <c r="F117" s="14"/>
    </row>
    <row r="118" spans="1:6" x14ac:dyDescent="0.25">
      <c r="A118" s="14" t="s">
        <v>12</v>
      </c>
      <c r="B118" s="6" t="s">
        <v>7</v>
      </c>
      <c r="C118" s="14" t="s">
        <v>199</v>
      </c>
      <c r="D118" s="14" t="s">
        <v>96</v>
      </c>
      <c r="E118" s="16">
        <v>69662</v>
      </c>
      <c r="F118" s="14"/>
    </row>
    <row r="119" spans="1:6" x14ac:dyDescent="0.25">
      <c r="A119" s="14" t="s">
        <v>12</v>
      </c>
      <c r="B119" s="6" t="s">
        <v>7</v>
      </c>
      <c r="C119" s="14" t="s">
        <v>189</v>
      </c>
      <c r="D119" s="14" t="s">
        <v>82</v>
      </c>
      <c r="E119" s="16">
        <v>64242</v>
      </c>
      <c r="F119" s="14"/>
    </row>
    <row r="120" spans="1:6" x14ac:dyDescent="0.25">
      <c r="A120" s="14" t="s">
        <v>12</v>
      </c>
      <c r="B120" s="6" t="s">
        <v>7</v>
      </c>
      <c r="C120" s="14" t="s">
        <v>16</v>
      </c>
      <c r="D120" s="14" t="s">
        <v>81</v>
      </c>
      <c r="E120" s="16">
        <v>58178</v>
      </c>
      <c r="F120" s="14"/>
    </row>
    <row r="121" spans="1:6" x14ac:dyDescent="0.25">
      <c r="A121" s="14" t="s">
        <v>12</v>
      </c>
      <c r="B121" s="6" t="s">
        <v>7</v>
      </c>
      <c r="C121" s="14" t="s">
        <v>75</v>
      </c>
      <c r="D121" s="14" t="s">
        <v>76</v>
      </c>
      <c r="E121" s="16">
        <v>27748.16</v>
      </c>
      <c r="F121" s="14"/>
    </row>
    <row r="122" spans="1:6" x14ac:dyDescent="0.25">
      <c r="A122" s="14" t="s">
        <v>12</v>
      </c>
      <c r="B122" s="6" t="s">
        <v>7</v>
      </c>
      <c r="C122" s="14" t="s">
        <v>71</v>
      </c>
      <c r="D122" s="14" t="s">
        <v>203</v>
      </c>
      <c r="E122" s="16">
        <v>21561.72</v>
      </c>
      <c r="F122" s="14"/>
    </row>
    <row r="123" spans="1:6" x14ac:dyDescent="0.25">
      <c r="A123" s="14" t="s">
        <v>12</v>
      </c>
      <c r="B123" s="6" t="s">
        <v>7</v>
      </c>
      <c r="C123" s="14" t="s">
        <v>78</v>
      </c>
      <c r="D123" s="14" t="s">
        <v>79</v>
      </c>
      <c r="E123" s="16">
        <v>13000</v>
      </c>
    </row>
    <row r="124" spans="1:6" x14ac:dyDescent="0.25">
      <c r="A124" s="14" t="s">
        <v>12</v>
      </c>
      <c r="B124" s="6" t="s">
        <v>7</v>
      </c>
      <c r="C124" s="14" t="s">
        <v>56</v>
      </c>
      <c r="D124" s="14" t="s">
        <v>96</v>
      </c>
      <c r="E124" s="16">
        <v>9061</v>
      </c>
    </row>
    <row r="125" spans="1:6" x14ac:dyDescent="0.25">
      <c r="A125" s="14" t="s">
        <v>206</v>
      </c>
      <c r="C125" s="14"/>
      <c r="D125" s="14"/>
      <c r="E125" s="18">
        <f>SUBTOTAL(109,Table3[Impacted Balance])</f>
        <v>5892880.0599999996</v>
      </c>
    </row>
    <row r="126" spans="1:6" x14ac:dyDescent="0.25">
      <c r="A126" s="14"/>
      <c r="C126" s="14"/>
      <c r="D126" s="14"/>
      <c r="E126" s="19"/>
    </row>
    <row r="127" spans="1:6" x14ac:dyDescent="0.25">
      <c r="A127" s="5" t="s">
        <v>207</v>
      </c>
      <c r="E127" s="20">
        <f>Table3[[#Totals],[Impacted Balance]]+Table2[[#Totals],[Impacted Balance]]+Table1[[#Totals],[Impacted Balance]]</f>
        <v>9128141.1499999985</v>
      </c>
    </row>
    <row r="132" spans="5:5" x14ac:dyDescent="0.25">
      <c r="E132" s="15"/>
    </row>
  </sheetData>
  <sortState xmlns:xlrd2="http://schemas.microsoft.com/office/spreadsheetml/2017/richdata2" ref="A107:E124">
    <sortCondition ref="A107:A124"/>
    <sortCondition ref="B107:B124"/>
    <sortCondition descending="1" ref="E107:E124"/>
  </sortState>
  <mergeCells count="4">
    <mergeCell ref="A1:E1"/>
    <mergeCell ref="A3:E3"/>
    <mergeCell ref="A54:E54"/>
    <mergeCell ref="A104:E104"/>
  </mergeCells>
  <hyperlinks>
    <hyperlink ref="D93" r:id="rId1" display="https://open.sd.gov/redirect.aspx?Document=http://open.sd.gov/contracts/08/25-085E-320.pdf" xr:uid="{98CCA8F5-B138-44FB-9EAC-A19E0F770EBA}"/>
  </hyperlinks>
  <pageMargins left="0.7" right="0.7" top="0.75" bottom="0.75" header="0.3" footer="0.3"/>
  <pageSetup scale="63" fitToHeight="0" orientation="landscape" r:id="rId2"/>
  <headerFooter>
    <oddFooter>&amp;L&amp;D&amp;R&amp;P</oddFooter>
  </headerFooter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Miesner, Brandy</dc:creator>
  <cp:lastModifiedBy>Miesner, Brandy</cp:lastModifiedBy>
  <cp:lastPrinted>2025-04-14T11:17:19Z</cp:lastPrinted>
  <dcterms:created xsi:type="dcterms:W3CDTF">2025-04-02T15:46:53Z</dcterms:created>
  <dcterms:modified xsi:type="dcterms:W3CDTF">2025-04-22T13:22:03Z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ec3b1a8e-41ed-4bc7-92d1-0305fbefd661_Enabled">
    <vt:lpwstr>true</vt:lpwstr>
  </property>
  <property fmtid="{D5CDD505-2E9C-101B-9397-08002B2CF9AE}" pid="5" name="MSIP_Label_ec3b1a8e-41ed-4bc7-92d1-0305fbefd661_SetDate">
    <vt:lpwstr>2025-04-14T17:39:45Z</vt:lpwstr>
  </property>
  <property fmtid="{D5CDD505-2E9C-101B-9397-08002B2CF9AE}" pid="6" name="MSIP_Label_ec3b1a8e-41ed-4bc7-92d1-0305fbefd661_Method">
    <vt:lpwstr>Privileged</vt:lpwstr>
  </property>
  <property fmtid="{D5CDD505-2E9C-101B-9397-08002B2CF9AE}" pid="7" name="MSIP_Label_ec3b1a8e-41ed-4bc7-92d1-0305fbefd661_Name">
    <vt:lpwstr>M365-General - Anyone (Unrestricted)-Prod</vt:lpwstr>
  </property>
  <property fmtid="{D5CDD505-2E9C-101B-9397-08002B2CF9AE}" pid="8" name="MSIP_Label_ec3b1a8e-41ed-4bc7-92d1-0305fbefd661_SiteId">
    <vt:lpwstr>70af547c-69ab-416d-b4a6-543b5ce52b99</vt:lpwstr>
  </property>
  <property fmtid="{D5CDD505-2E9C-101B-9397-08002B2CF9AE}" pid="9" name="MSIP_Label_ec3b1a8e-41ed-4bc7-92d1-0305fbefd661_ActionId">
    <vt:lpwstr>17868e50-90fc-4dc8-90ee-bb1be0ea8c1e</vt:lpwstr>
  </property>
  <property fmtid="{D5CDD505-2E9C-101B-9397-08002B2CF9AE}" pid="10" name="MSIP_Label_ec3b1a8e-41ed-4bc7-92d1-0305fbefd661_ContentBits">
    <vt:lpwstr>0</vt:lpwstr>
  </property>
</Properties>
</file>